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<sst xmlns="http://schemas.openxmlformats.org/spreadsheetml/2006/main" count="57" uniqueCount="55">
  <si>
    <t>№</t>
  </si>
  <si>
    <t>Наименование жилищного фонда по видам благоустройства</t>
  </si>
  <si>
    <t>Плата за содержание и ремонт жилого помещения - всего</t>
  </si>
  <si>
    <t>Содержание придомовой территории</t>
  </si>
  <si>
    <t>Санитарное содержание мест общего пользования в жилых домах</t>
  </si>
  <si>
    <t>Дератизация</t>
  </si>
  <si>
    <t xml:space="preserve">Освещение мест общего пользования </t>
  </si>
  <si>
    <t>Содержание мусоропровода</t>
  </si>
  <si>
    <t>Содержание лифтов</t>
  </si>
  <si>
    <t xml:space="preserve">Текущий ремонт жилищного фонда </t>
  </si>
  <si>
    <t>Техническое обслуживание инженерн.оборудования и конструкт. Элементов зданий</t>
  </si>
  <si>
    <t>Обслуживание электроплит</t>
  </si>
  <si>
    <t>Противопожарные мероприятия</t>
  </si>
  <si>
    <t>Очистка вентканалов</t>
  </si>
  <si>
    <t>Очистка дымоходов</t>
  </si>
  <si>
    <t>Общехозяйственные расходы</t>
  </si>
  <si>
    <t>Содержание управляющей компании</t>
  </si>
  <si>
    <t>Прочие затраты</t>
  </si>
  <si>
    <t>Вывоз и захоронение ТБО</t>
  </si>
  <si>
    <t>из неё:</t>
  </si>
  <si>
    <t>в том числе:</t>
  </si>
  <si>
    <t>Платаза жилое помещение (руб. за 1 кв.метр общей площадью с НДС)</t>
  </si>
  <si>
    <t>Жилые дома со всеми удобствами, с грузовым и пассажирским лифтами на секцию с мусоропроводом и электроплитой</t>
  </si>
  <si>
    <t>Площадь  м2</t>
  </si>
  <si>
    <t>лифты</t>
  </si>
  <si>
    <t>тараканы</t>
  </si>
  <si>
    <t>свет</t>
  </si>
  <si>
    <t>пожар</t>
  </si>
  <si>
    <t>мусор</t>
  </si>
  <si>
    <t>АСКУЭ</t>
  </si>
  <si>
    <t>содержание УК</t>
  </si>
  <si>
    <t>телефон</t>
  </si>
  <si>
    <t>усл.банка</t>
  </si>
  <si>
    <t>канц.тов.</t>
  </si>
  <si>
    <t>Касса</t>
  </si>
  <si>
    <t>Вода</t>
  </si>
  <si>
    <t>Картридж</t>
  </si>
  <si>
    <t>юр.услуги</t>
  </si>
  <si>
    <t>аренда</t>
  </si>
  <si>
    <t>Консул.</t>
  </si>
  <si>
    <t>почта</t>
  </si>
  <si>
    <t>нот/госп/страх</t>
  </si>
  <si>
    <t>з/п</t>
  </si>
  <si>
    <t>Отопление мест общего пользования</t>
  </si>
  <si>
    <t>отопление</t>
  </si>
  <si>
    <t>текущий ремонт</t>
  </si>
  <si>
    <t>ТМЦ</t>
  </si>
  <si>
    <t>ОС</t>
  </si>
  <si>
    <t>Расх. Материал</t>
  </si>
  <si>
    <t>Санитарка</t>
  </si>
  <si>
    <t>Ремонт оборудования</t>
  </si>
  <si>
    <t>Утверждаю_________________</t>
  </si>
  <si>
    <t>Структура установленной платы за жилое помещение для нанимателей по видам благоустройства жилищного фонда по городу Котельники ул. Кузьминская, д. 11, 13, 15</t>
  </si>
  <si>
    <t>Генеральный директор  Федоров В. В.</t>
  </si>
  <si>
    <t>"30" июня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</si>
</sst>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textRotation="89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8" fillId="0" borderId="0" xfId="0" applyFont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/>
    </xf>
    <xf numFmtId="2" fontId="20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20" fillId="33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ocuments%20and%20Settings\Admin\&#1056;&#1072;&#1073;&#1086;&#1095;&#1080;&#1081;%20&#1089;&#1090;&#1086;&#1083;\&#1056;&#1072;&#1089;&#1094;&#1077;&#1085;&#1082;&#1080;%20&#1085;&#1072;%20&#1090;&#1077;&#1093;&#1085;.&#1086;&#1073;&#1089;&#1083;&#1091;&#1078;&#1080;&#1074;&#1072;&#1085;&#1080;&#1077;%202011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2"/>
      <sheetName val="2012н"/>
      <sheetName val="Лист6"/>
    </sheetNames>
    <sheetDataSet>
      <sheetData sheetId="3">
        <row r="49">
          <cell r="C49">
            <v>1039220.295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"/>
  <sheetViews>
    <sheetView tabSelected="1" zoomScalePageLayoutView="0" workbookViewId="0" topLeftCell="A4">
      <selection activeCell="B5" sqref="B5:G5"/>
    </sheetView>
  </sheetViews>
  <sheetFormatPr defaultColWidth="9.140625" defaultRowHeight="15"/>
  <cols>
    <col min="1" max="1" width="4.7109375" style="0" customWidth="1"/>
    <col min="2" max="2" width="27.7109375" style="0" customWidth="1"/>
    <col min="3" max="3" width="10.28125" style="0" customWidth="1"/>
    <col min="6" max="6" width="6.00390625" style="0" customWidth="1"/>
    <col min="7" max="7" width="7.28125" style="0" customWidth="1"/>
    <col min="8" max="8" width="6.7109375" style="0" customWidth="1"/>
    <col min="9" max="9" width="6.421875" style="0" customWidth="1"/>
    <col min="10" max="10" width="7.28125" style="0" customWidth="1"/>
    <col min="12" max="12" width="7.7109375" style="0" customWidth="1"/>
    <col min="13" max="13" width="8.00390625" style="0" customWidth="1"/>
    <col min="14" max="14" width="6.8515625" style="0" customWidth="1"/>
    <col min="15" max="15" width="6.57421875" style="0" customWidth="1"/>
    <col min="16" max="16" width="6.8515625" style="0" customWidth="1"/>
    <col min="17" max="17" width="7.421875" style="0" customWidth="1"/>
    <col min="18" max="18" width="7.57421875" style="0" customWidth="1"/>
    <col min="19" max="19" width="6.8515625" style="0" customWidth="1"/>
    <col min="20" max="20" width="7.421875" style="0" customWidth="1"/>
  </cols>
  <sheetData>
    <row r="2" spans="2:3" ht="15">
      <c r="B2" t="s">
        <v>51</v>
      </c>
      <c r="C2" t="s">
        <v>53</v>
      </c>
    </row>
    <row r="7" ht="28.5" customHeight="1">
      <c r="B7" t="s">
        <v>54</v>
      </c>
    </row>
    <row r="8" spans="1:20" ht="35.25" customHeight="1" thickBot="1">
      <c r="A8" s="31" t="s">
        <v>52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5">
      <c r="A9" s="32" t="s">
        <v>0</v>
      </c>
      <c r="B9" s="34" t="s">
        <v>1</v>
      </c>
      <c r="C9" s="38" t="s">
        <v>21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0" ht="15">
      <c r="A10" s="33"/>
      <c r="B10" s="35"/>
      <c r="C10" s="28" t="s">
        <v>20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/>
    </row>
    <row r="11" spans="1:20" ht="15">
      <c r="A11" s="33"/>
      <c r="B11" s="35"/>
      <c r="C11" s="36" t="s">
        <v>2</v>
      </c>
      <c r="D11" s="28" t="s">
        <v>19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</row>
    <row r="12" spans="1:20" ht="117" customHeight="1">
      <c r="A12" s="33"/>
      <c r="B12" s="35"/>
      <c r="C12" s="37"/>
      <c r="D12" s="1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  <c r="K12" s="2" t="s">
        <v>10</v>
      </c>
      <c r="L12" s="2" t="s">
        <v>43</v>
      </c>
      <c r="M12" s="2" t="s">
        <v>11</v>
      </c>
      <c r="N12" s="2" t="s">
        <v>12</v>
      </c>
      <c r="O12" s="2" t="s">
        <v>13</v>
      </c>
      <c r="P12" s="2" t="s">
        <v>14</v>
      </c>
      <c r="Q12" s="2" t="s">
        <v>15</v>
      </c>
      <c r="R12" s="2" t="s">
        <v>16</v>
      </c>
      <c r="S12" s="2" t="s">
        <v>17</v>
      </c>
      <c r="T12" s="3" t="s">
        <v>18</v>
      </c>
    </row>
    <row r="13" spans="1:20" ht="15">
      <c r="A13" s="15">
        <v>1</v>
      </c>
      <c r="B13" s="16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7">
        <v>16</v>
      </c>
      <c r="Q13" s="17">
        <v>17</v>
      </c>
      <c r="R13" s="17">
        <v>18</v>
      </c>
      <c r="S13" s="17">
        <v>19</v>
      </c>
      <c r="T13" s="18">
        <v>20</v>
      </c>
    </row>
    <row r="14" spans="1:20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75">
      <c r="A15" s="20">
        <v>1</v>
      </c>
      <c r="B15" s="21" t="s">
        <v>22</v>
      </c>
      <c r="C15" s="22">
        <f>D15+E15+F15+G15+H15+I15+J15+K15+L15+M15+N15+O15+P15+Q15+R15+S15+T15</f>
        <v>30.580000000000002</v>
      </c>
      <c r="D15" s="23">
        <v>2.1</v>
      </c>
      <c r="E15" s="24">
        <v>1.55</v>
      </c>
      <c r="F15" s="24">
        <v>0.09</v>
      </c>
      <c r="G15" s="25">
        <v>0</v>
      </c>
      <c r="H15" s="23">
        <v>0</v>
      </c>
      <c r="I15" s="24">
        <v>4.24</v>
      </c>
      <c r="J15" s="24">
        <f>3.95+1.33+0.84</f>
        <v>6.12</v>
      </c>
      <c r="K15" s="24">
        <v>3.98</v>
      </c>
      <c r="L15" s="24">
        <v>0</v>
      </c>
      <c r="M15" s="19">
        <v>0</v>
      </c>
      <c r="N15" s="26">
        <v>2.23</v>
      </c>
      <c r="O15" s="27">
        <v>0</v>
      </c>
      <c r="P15" s="27">
        <v>0</v>
      </c>
      <c r="Q15" s="27">
        <v>6.56</v>
      </c>
      <c r="R15" s="26">
        <v>0.61</v>
      </c>
      <c r="S15" s="27">
        <v>0.14</v>
      </c>
      <c r="T15" s="26">
        <v>2.96</v>
      </c>
    </row>
    <row r="16" ht="15">
      <c r="C16" s="4"/>
    </row>
    <row r="17" ht="15">
      <c r="C17" s="6"/>
    </row>
  </sheetData>
  <sheetProtection/>
  <mergeCells count="7">
    <mergeCell ref="D11:T11"/>
    <mergeCell ref="A8:T8"/>
    <mergeCell ref="A9:A12"/>
    <mergeCell ref="B9:B12"/>
    <mergeCell ref="C11:C12"/>
    <mergeCell ref="C10:T10"/>
    <mergeCell ref="C9:T9"/>
  </mergeCells>
  <printOptions/>
  <pageMargins left="0.15748031496062992" right="0.15748031496062992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8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2" spans="1:12" ht="15">
      <c r="A2" t="s">
        <v>23</v>
      </c>
      <c r="L2">
        <v>35199953</v>
      </c>
    </row>
    <row r="3" spans="1:12" ht="15">
      <c r="A3" s="10">
        <v>85447.3</v>
      </c>
      <c r="L3" s="6">
        <f>L2/A3/12</f>
        <v>34.3291059713609</v>
      </c>
    </row>
    <row r="4" spans="1:5" ht="15">
      <c r="A4" t="s">
        <v>24</v>
      </c>
      <c r="E4" t="s">
        <v>44</v>
      </c>
    </row>
    <row r="5" spans="1:12" ht="15">
      <c r="A5" s="7">
        <f>3998771+356541</f>
        <v>4355312</v>
      </c>
      <c r="B5" s="6">
        <f>A5/A3/12</f>
        <v>4.2475615574355965</v>
      </c>
      <c r="E5">
        <f>13116.5*26.41*12</f>
        <v>4156881.18</v>
      </c>
      <c r="F5" s="6">
        <f>E5/A3/12</f>
        <v>4.054039917001473</v>
      </c>
      <c r="L5">
        <v>28.73</v>
      </c>
    </row>
    <row r="6" spans="1:12" ht="15">
      <c r="A6" t="s">
        <v>25</v>
      </c>
      <c r="L6" s="6">
        <f>L3-L5</f>
        <v>5.599105971360903</v>
      </c>
    </row>
    <row r="7" spans="1:12" ht="15">
      <c r="A7" s="7">
        <f>7410*12</f>
        <v>88920</v>
      </c>
      <c r="B7" s="6">
        <f>A7/A3/12</f>
        <v>0.08672011871644862</v>
      </c>
      <c r="L7">
        <f>A3*L6</f>
        <v>478428.48766666645</v>
      </c>
    </row>
    <row r="8" spans="1:9" ht="15">
      <c r="A8" t="s">
        <v>26</v>
      </c>
      <c r="C8" t="s">
        <v>29</v>
      </c>
      <c r="H8">
        <f>3470981+13503394-630000*4</f>
        <v>14454375</v>
      </c>
      <c r="I8" s="6">
        <f>H8/A3/11</f>
        <v>15.378298564250606</v>
      </c>
    </row>
    <row r="9" spans="1:9" ht="15">
      <c r="A9" s="7">
        <f>268156</f>
        <v>268156</v>
      </c>
      <c r="B9" s="6">
        <f>A9/A3/12</f>
        <v>0.2615218191017543</v>
      </c>
      <c r="C9" s="7">
        <v>317856</v>
      </c>
      <c r="D9" s="6">
        <f>C9/A3/12</f>
        <v>0.30999224083148325</v>
      </c>
      <c r="H9">
        <f>(232964+196878+110334+137787+1270604+1227608+1242038+1200718)</f>
        <v>5618931</v>
      </c>
      <c r="I9">
        <f>H9/A3/4</f>
        <v>16.439755849511922</v>
      </c>
    </row>
    <row r="10" ht="15">
      <c r="A10" t="s">
        <v>27</v>
      </c>
    </row>
    <row r="11" spans="1:2" ht="15">
      <c r="A11" s="7">
        <v>591799</v>
      </c>
      <c r="B11" s="6">
        <f>A11/A3/12</f>
        <v>0.5771578895217676</v>
      </c>
    </row>
    <row r="12" ht="15">
      <c r="A12" t="s">
        <v>28</v>
      </c>
    </row>
    <row r="13" spans="1:2" ht="15">
      <c r="A13" s="7">
        <f>2926752</f>
        <v>2926752</v>
      </c>
      <c r="B13" s="6">
        <f>A13/A3/12</f>
        <v>2.854344139604177</v>
      </c>
    </row>
    <row r="15" spans="1:9" ht="15">
      <c r="A15" t="s">
        <v>30</v>
      </c>
      <c r="E15" t="s">
        <v>45</v>
      </c>
      <c r="G15" t="s">
        <v>49</v>
      </c>
      <c r="I15" t="s">
        <v>50</v>
      </c>
    </row>
    <row r="16" spans="2:10" ht="15">
      <c r="B16" s="9">
        <f>B18+B20+B22+B24+B26+B28+B30+B32+B34+B36+B38</f>
        <v>4.656010264026286</v>
      </c>
      <c r="D16" t="s">
        <v>42</v>
      </c>
      <c r="F16" s="12">
        <f>F18+F20+F22</f>
        <v>1.6306793210729322</v>
      </c>
      <c r="H16" s="12">
        <f>H22</f>
        <v>1.044209457617488</v>
      </c>
      <c r="J16" s="12">
        <f>J22</f>
        <v>0.5851559967371701</v>
      </c>
    </row>
    <row r="17" spans="1:5" ht="15">
      <c r="A17" t="s">
        <v>31</v>
      </c>
      <c r="D17" s="11">
        <f>'[1]2012'!$C$49</f>
        <v>1039220.295</v>
      </c>
      <c r="E17" t="s">
        <v>46</v>
      </c>
    </row>
    <row r="18" spans="1:6" ht="15">
      <c r="A18" s="8">
        <v>58476</v>
      </c>
      <c r="B18" s="6">
        <f>A18/A3/12</f>
        <v>0.0570293034420046</v>
      </c>
      <c r="E18" s="13">
        <f>94024</f>
        <v>94024</v>
      </c>
      <c r="F18" s="6">
        <f>E18/A3/11</f>
        <v>0.10003401352221034</v>
      </c>
    </row>
    <row r="19" spans="1:5" ht="15">
      <c r="A19" t="s">
        <v>32</v>
      </c>
      <c r="E19" t="s">
        <v>47</v>
      </c>
    </row>
    <row r="20" spans="1:6" ht="15">
      <c r="A20" s="8">
        <f>422245+37000</f>
        <v>459245</v>
      </c>
      <c r="B20" s="6">
        <f>A20/A3/12</f>
        <v>0.4478832762026028</v>
      </c>
      <c r="E20" s="13">
        <v>28077</v>
      </c>
      <c r="F20" s="6">
        <f>E20/A3/12</f>
        <v>0.027382374867315876</v>
      </c>
    </row>
    <row r="21" spans="1:9" ht="15">
      <c r="A21" t="s">
        <v>33</v>
      </c>
      <c r="E21" t="s">
        <v>48</v>
      </c>
      <c r="G21" t="s">
        <v>48</v>
      </c>
      <c r="I21" t="s">
        <v>48</v>
      </c>
    </row>
    <row r="22" spans="1:10" ht="15">
      <c r="A22" s="8">
        <f>50108+10000</f>
        <v>60108</v>
      </c>
      <c r="B22" s="6">
        <f>A22/A3/12</f>
        <v>0.05862092775312971</v>
      </c>
      <c r="E22" s="13">
        <f>2944421/11/3+39224.88</f>
        <v>128449.75878787879</v>
      </c>
      <c r="F22" s="6">
        <f>E22/A3</f>
        <v>1.503262932683406</v>
      </c>
      <c r="G22" s="13">
        <f>2944421/11/3</f>
        <v>89224.87878787878</v>
      </c>
      <c r="H22" s="6">
        <f>G22/A3</f>
        <v>1.044209457617488</v>
      </c>
      <c r="I22" s="13">
        <v>50000</v>
      </c>
      <c r="J22" s="14">
        <f>I22/A3</f>
        <v>0.5851559967371701</v>
      </c>
    </row>
    <row r="23" ht="15">
      <c r="A23" t="s">
        <v>34</v>
      </c>
    </row>
    <row r="24" spans="1:2" ht="15">
      <c r="A24" s="8">
        <f>1416+1593+1593+2537+1593</f>
        <v>8732</v>
      </c>
      <c r="B24" s="6">
        <f>A24/A3/12</f>
        <v>0.00851597027251495</v>
      </c>
    </row>
    <row r="25" spans="1:2" ht="15">
      <c r="A25" t="s">
        <v>35</v>
      </c>
      <c r="B25" s="6"/>
    </row>
    <row r="26" spans="1:2" ht="15">
      <c r="A26" s="8">
        <f>2040+840+840+1120+1120+1120+840</f>
        <v>7920</v>
      </c>
      <c r="B26" s="6">
        <f>A26/A3/12</f>
        <v>0.0077240591569306466</v>
      </c>
    </row>
    <row r="27" ht="15">
      <c r="A27" t="s">
        <v>36</v>
      </c>
    </row>
    <row r="28" spans="1:2" ht="15">
      <c r="A28" s="8">
        <f>6460+2010+1170+1950.01+2400+190.01+2070</f>
        <v>16250.02</v>
      </c>
      <c r="B28" s="6">
        <f>A28/A3/12</f>
        <v>0.015847994416831584</v>
      </c>
    </row>
    <row r="29" ht="15">
      <c r="A29" t="s">
        <v>37</v>
      </c>
    </row>
    <row r="30" spans="1:2" ht="15">
      <c r="A30" s="8">
        <f>61000+61000+630000*5</f>
        <v>3272000</v>
      </c>
      <c r="B30" s="6">
        <f>A30/A3/12</f>
        <v>3.191050702206701</v>
      </c>
    </row>
    <row r="31" ht="15">
      <c r="A31" t="s">
        <v>38</v>
      </c>
    </row>
    <row r="32" spans="1:2" ht="15">
      <c r="A32" s="8">
        <f>9000+665311+53000</f>
        <v>727311</v>
      </c>
      <c r="B32" s="6">
        <f>A32/A3/12</f>
        <v>0.7093173219048466</v>
      </c>
    </row>
    <row r="33" ht="15">
      <c r="A33" t="s">
        <v>39</v>
      </c>
    </row>
    <row r="34" spans="1:2" ht="15">
      <c r="A34" s="8">
        <f>9073.17+9164.03+11754.89+9330.26+9387.49+9433.8+9498.12+9565.38+9588.24+9588.24+15562.94+16000</f>
        <v>127946.56000000001</v>
      </c>
      <c r="B34" s="6">
        <f>A34/A3/12</f>
        <v>0.12478116140982025</v>
      </c>
    </row>
    <row r="35" ht="15">
      <c r="A35" t="s">
        <v>40</v>
      </c>
    </row>
    <row r="36" spans="1:2" ht="15">
      <c r="A36" s="8">
        <f>15+91.72+39.5+758.1+210.21+125.79+260.08+193.14</f>
        <v>1693.54</v>
      </c>
      <c r="B36" s="5">
        <f>A36/A3/12</f>
        <v>0.0016516418111904452</v>
      </c>
    </row>
    <row r="37" ht="15">
      <c r="A37" t="s">
        <v>41</v>
      </c>
    </row>
    <row r="38" spans="1:2" ht="15">
      <c r="A38" s="8">
        <f>2000+3939.95+10500+18000</f>
        <v>34439.95</v>
      </c>
      <c r="B38" s="6">
        <f>A38/A3/12</f>
        <v>0.03358790544971384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2014-02-17T07:51:09Z</dcterms:modified>
  <cp:category/>
  <cp:version/>
  <cp:contentType/>
  <cp:contentStatus/>
</cp:coreProperties>
</file>